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mesfh\Documents\ResearchPapers\Manuscript_Docs\"/>
    </mc:Choice>
  </mc:AlternateContent>
  <xr:revisionPtr revIDLastSave="0" documentId="13_ncr:1_{2853AA4E-1DAA-4916-8E69-99BA84294125}" xr6:coauthVersionLast="45" xr6:coauthVersionMax="45" xr10:uidLastSave="{00000000-0000-0000-0000-000000000000}"/>
  <bookViews>
    <workbookView xWindow="-108" yWindow="-108" windowWidth="23256" windowHeight="12576" xr2:uid="{8BE99B62-15D4-4AD8-B895-EBDAE658EB8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2" i="1" l="1"/>
  <c r="H83" i="1"/>
  <c r="H93" i="1"/>
  <c r="H92" i="1"/>
  <c r="H91" i="1"/>
  <c r="H90" i="1"/>
  <c r="H89" i="1"/>
  <c r="H88" i="1"/>
  <c r="H87" i="1"/>
  <c r="H86" i="1"/>
  <c r="H85" i="1"/>
  <c r="H84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2" i="1"/>
  <c r="H53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E88" i="1"/>
  <c r="E93" i="1"/>
  <c r="E90" i="1"/>
  <c r="E87" i="1"/>
  <c r="E89" i="1"/>
  <c r="E70" i="1"/>
  <c r="E37" i="1"/>
  <c r="E46" i="1"/>
  <c r="E32" i="1"/>
  <c r="E38" i="1"/>
  <c r="E82" i="1"/>
  <c r="E86" i="1"/>
  <c r="E69" i="1"/>
  <c r="E49" i="1"/>
  <c r="E68" i="1"/>
  <c r="E48" i="1"/>
  <c r="E62" i="1"/>
  <c r="E74" i="1"/>
  <c r="E29" i="1"/>
  <c r="E53" i="1"/>
  <c r="E67" i="1"/>
  <c r="E73" i="1"/>
  <c r="E59" i="1"/>
  <c r="E52" i="1"/>
  <c r="E80" i="1"/>
  <c r="E31" i="1"/>
  <c r="E44" i="1"/>
  <c r="E28" i="1"/>
  <c r="E78" i="1"/>
  <c r="E60" i="1"/>
  <c r="E42" i="1"/>
  <c r="E30" i="1"/>
  <c r="E61" i="1"/>
  <c r="E71" i="1"/>
  <c r="E63" i="1"/>
  <c r="E77" i="1"/>
  <c r="E51" i="1"/>
  <c r="E64" i="1"/>
  <c r="E43" i="1"/>
  <c r="E47" i="1"/>
  <c r="E33" i="1"/>
  <c r="E72" i="1"/>
</calcChain>
</file>

<file path=xl/sharedStrings.xml><?xml version="1.0" encoding="utf-8"?>
<sst xmlns="http://schemas.openxmlformats.org/spreadsheetml/2006/main" count="285" uniqueCount="274">
  <si>
    <t>CAS #</t>
  </si>
  <si>
    <t>Formula</t>
  </si>
  <si>
    <t>111-65-9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</si>
  <si>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</si>
  <si>
    <t>124-18-5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</si>
  <si>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22</t>
    </r>
  </si>
  <si>
    <t>112-40-3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</si>
  <si>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</si>
  <si>
    <t>121-33-5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</si>
  <si>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</si>
  <si>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118-71-8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</si>
  <si>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</si>
  <si>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111-87-5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</si>
  <si>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</si>
  <si>
    <t>66-25-1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</si>
  <si>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</si>
  <si>
    <t>110-43-0</t>
  </si>
  <si>
    <r>
      <t>C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O</t>
    </r>
  </si>
  <si>
    <t>108-21-4</t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</si>
  <si>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</si>
  <si>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67-63-0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</si>
  <si>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</si>
  <si>
    <t>107-98-2</t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</si>
  <si>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</si>
  <si>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115-77-5</t>
  </si>
  <si>
    <r>
      <t>C</t>
    </r>
    <r>
      <rPr>
        <vertAlign val="sub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</si>
  <si>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71-23-8</t>
  </si>
  <si>
    <t>64-19-7</t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</si>
  <si>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</si>
  <si>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142-82-5</t>
  </si>
  <si>
    <r>
      <t>C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</si>
  <si>
    <t>111-84-2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</si>
  <si>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</si>
  <si>
    <t>1120-21-4</t>
  </si>
  <si>
    <r>
      <t>C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24</t>
    </r>
  </si>
  <si>
    <t>629-50-5</t>
  </si>
  <si>
    <r>
      <t>C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28</t>
    </r>
  </si>
  <si>
    <t>629-59-4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</si>
  <si>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30</t>
    </r>
  </si>
  <si>
    <t>629-62-9</t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</si>
  <si>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32</t>
    </r>
  </si>
  <si>
    <t>544-76-3</t>
  </si>
  <si>
    <r>
      <t>C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34</t>
    </r>
  </si>
  <si>
    <t>629-78-7</t>
  </si>
  <si>
    <r>
      <t>C</t>
    </r>
    <r>
      <rPr>
        <vertAlign val="subscript"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36</t>
    </r>
  </si>
  <si>
    <t>593-45-3</t>
  </si>
  <si>
    <r>
      <t>C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38</t>
    </r>
  </si>
  <si>
    <t>629-92-5</t>
  </si>
  <si>
    <r>
      <t>C</t>
    </r>
    <r>
      <rPr>
        <vertAlign val="sub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40</t>
    </r>
  </si>
  <si>
    <t>112-95-8</t>
  </si>
  <si>
    <r>
      <t>C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42</t>
    </r>
  </si>
  <si>
    <t>629-94-7</t>
  </si>
  <si>
    <r>
      <t>C</t>
    </r>
    <r>
      <rPr>
        <vertAlign val="subscript"/>
        <sz val="11"/>
        <color theme="1"/>
        <rFont val="Calibri"/>
        <family val="2"/>
        <scheme val="minor"/>
      </rPr>
      <t>21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44</t>
    </r>
  </si>
  <si>
    <t>629-97-0</t>
  </si>
  <si>
    <r>
      <t>C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46</t>
    </r>
  </si>
  <si>
    <t>638-67-5</t>
  </si>
  <si>
    <r>
      <t>C</t>
    </r>
    <r>
      <rPr>
        <vertAlign val="sub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48</t>
    </r>
  </si>
  <si>
    <t>646-31-1</t>
  </si>
  <si>
    <r>
      <t>C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50</t>
    </r>
  </si>
  <si>
    <t>629-99-2</t>
  </si>
  <si>
    <r>
      <t>C</t>
    </r>
    <r>
      <rPr>
        <vertAlign val="subscript"/>
        <sz val="11"/>
        <color theme="1"/>
        <rFont val="Calibri"/>
        <family val="2"/>
        <scheme val="minor"/>
      </rPr>
      <t>25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52</t>
    </r>
  </si>
  <si>
    <t>94-59-7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</si>
  <si>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</si>
  <si>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97-53-0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</si>
  <si>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</si>
  <si>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607-91-0</t>
  </si>
  <si>
    <r>
      <t>C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</si>
  <si>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10236-16-5</t>
  </si>
  <si>
    <r>
      <t>C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</si>
  <si>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78-70-6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</si>
  <si>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</si>
  <si>
    <t>60-12-8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</si>
  <si>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</si>
  <si>
    <t>6413_10-1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</si>
  <si>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</si>
  <si>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142-19-8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</si>
  <si>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</si>
  <si>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32210-23-4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</si>
  <si>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</si>
  <si>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10094-34-5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</si>
  <si>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</si>
  <si>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103-60-6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</si>
  <si>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</si>
  <si>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104-67-6</t>
  </si>
  <si>
    <r>
      <t>C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</si>
  <si>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84-66-2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</si>
  <si>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</si>
  <si>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24851-98-7</t>
  </si>
  <si>
    <r>
      <t>C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</si>
  <si>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105-95-3</t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</si>
  <si>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</si>
  <si>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98-55-5</t>
  </si>
  <si>
    <t>51115-63-0</t>
  </si>
  <si>
    <t>87-20-7</t>
  </si>
  <si>
    <t>140-11-4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</si>
  <si>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</si>
  <si>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106-22-9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</si>
  <si>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O</t>
    </r>
  </si>
  <si>
    <t>1941_12-4</t>
  </si>
  <si>
    <t>505-32-8</t>
  </si>
  <si>
    <r>
      <t>C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40</t>
    </r>
    <r>
      <rPr>
        <sz val="11"/>
        <color theme="1"/>
        <rFont val="Calibri"/>
        <family val="2"/>
        <scheme val="minor"/>
      </rPr>
      <t>O</t>
    </r>
  </si>
  <si>
    <t>107-75-5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</si>
  <si>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</si>
  <si>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127-51-5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</si>
  <si>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O</t>
    </r>
  </si>
  <si>
    <t>4727-18-8</t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</si>
  <si>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</si>
  <si>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118-58-1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</si>
  <si>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</si>
  <si>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81-14-1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</si>
  <si>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5</t>
    </r>
  </si>
  <si>
    <t>121-32-4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</si>
  <si>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</si>
  <si>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5986-55-0</t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</si>
  <si>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O</t>
    </r>
  </si>
  <si>
    <t>120-51-4</t>
  </si>
  <si>
    <r>
      <t>C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</si>
  <si>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124-06-1</t>
  </si>
  <si>
    <r>
      <t>C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32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</si>
  <si>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7779-30-8</t>
  </si>
  <si>
    <t>120-57-0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</si>
  <si>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</si>
  <si>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50-19-9</t>
  </si>
  <si>
    <t>138-86-3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</si>
  <si>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</si>
  <si>
    <t>93-92-5</t>
  </si>
  <si>
    <t>142-92-7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</si>
  <si>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</si>
  <si>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58430-94-7</t>
  </si>
  <si>
    <r>
      <t>C</t>
    </r>
    <r>
      <rPr>
        <vertAlign val="subscript"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</si>
  <si>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128-37-0</t>
  </si>
  <si>
    <r>
      <t>C</t>
    </r>
    <r>
      <rPr>
        <vertAlign val="subscript"/>
        <sz val="11"/>
        <color theme="1"/>
        <rFont val="Calibri"/>
        <family val="2"/>
        <scheme val="minor"/>
      </rPr>
      <t>15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O</t>
    </r>
  </si>
  <si>
    <t>1191-16-8</t>
  </si>
  <si>
    <r>
      <t>C</t>
    </r>
    <r>
      <rPr>
        <vertAlign val="subscript"/>
        <sz val="11"/>
        <color theme="1"/>
        <rFont val="Calibri"/>
        <family val="2"/>
        <scheme val="minor"/>
      </rPr>
      <t>7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</si>
  <si>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123-68-2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</si>
  <si>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</si>
  <si>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151-05-3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</si>
  <si>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</si>
  <si>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77-83-8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</si>
  <si>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14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</si>
  <si>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115-95-7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</si>
  <si>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</si>
  <si>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90200-14-9</t>
  </si>
  <si>
    <r>
      <t>C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</si>
  <si>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134-96-3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</si>
  <si>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4</t>
    </r>
  </si>
  <si>
    <t>821-55-6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</si>
  <si>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18</t>
    </r>
    <r>
      <rPr>
        <sz val="11"/>
        <color theme="1"/>
        <rFont val="Calibri"/>
        <family val="2"/>
        <scheme val="minor"/>
      </rPr>
      <t>O</t>
    </r>
  </si>
  <si>
    <t>10203-28-8</t>
  </si>
  <si>
    <r>
      <t>C</t>
    </r>
    <r>
      <rPr>
        <vertAlign val="sub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O</t>
    </r>
  </si>
  <si>
    <t>111-82-0</t>
  </si>
  <si>
    <r>
      <t>C</t>
    </r>
    <r>
      <rPr>
        <vertAlign val="sub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26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</si>
  <si>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95-63-6</t>
  </si>
  <si>
    <r>
      <t>C</t>
    </r>
    <r>
      <rPr>
        <vertAlign val="subscript"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12</t>
    </r>
  </si>
  <si>
    <t>91-20-3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</si>
  <si>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</si>
  <si>
    <t>135-19-3</t>
  </si>
  <si>
    <r>
      <t>C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</si>
  <si>
    <t>71-36-3</t>
  </si>
  <si>
    <r>
      <t>C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</si>
  <si>
    <t>57-55-6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</si>
  <si>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</si>
  <si>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868-77-9</t>
  </si>
  <si>
    <r>
      <t>C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10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</si>
  <si>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116-09-6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</si>
  <si>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2</t>
    </r>
  </si>
  <si>
    <t>56-81-5</t>
  </si>
  <si>
    <r>
      <t>C</t>
    </r>
    <r>
      <rPr>
        <vertAlign val="sub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O</t>
    </r>
    <r>
      <rPr>
        <vertAlign val="subscript"/>
        <sz val="11"/>
        <color theme="1"/>
        <rFont val="Calibri"/>
        <family val="2"/>
        <scheme val="minor"/>
      </rPr>
      <t>3</t>
    </r>
  </si>
  <si>
    <t>64-17-5</t>
  </si>
  <si>
    <r>
      <t>C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H</t>
    </r>
    <r>
      <rPr>
        <vertAlign val="subscript"/>
        <sz val="11"/>
        <color theme="1"/>
        <rFont val="Calibri"/>
        <family val="2"/>
        <scheme val="minor"/>
      </rPr>
      <t>6</t>
    </r>
    <r>
      <rPr>
        <sz val="11"/>
        <color theme="1"/>
        <rFont val="Calibri"/>
        <family val="2"/>
        <scheme val="minor"/>
      </rPr>
      <t>O</t>
    </r>
  </si>
  <si>
    <t>Octane</t>
  </si>
  <si>
    <t>Decane</t>
  </si>
  <si>
    <t>Dodecane</t>
  </si>
  <si>
    <t>Vanillin</t>
  </si>
  <si>
    <t>Maltol</t>
  </si>
  <si>
    <t>Hexanal</t>
  </si>
  <si>
    <t>Isopropyl acetate</t>
  </si>
  <si>
    <t>Isopropanol</t>
  </si>
  <si>
    <t>Acetic acid</t>
  </si>
  <si>
    <t>Heptane</t>
  </si>
  <si>
    <t>Nonane</t>
  </si>
  <si>
    <t>Undecane</t>
  </si>
  <si>
    <t>Safrole</t>
  </si>
  <si>
    <t>Eugenol</t>
  </si>
  <si>
    <t>Myristicin</t>
  </si>
  <si>
    <t>Phytol acetate</t>
  </si>
  <si>
    <t>Linalool</t>
  </si>
  <si>
    <t>Phenylethyl alcohol</t>
  </si>
  <si>
    <t>Ethyl acetoacetate ethylene ketal</t>
  </si>
  <si>
    <t>Allyl heptanoate</t>
  </si>
  <si>
    <t>Peach lactone</t>
  </si>
  <si>
    <t>Diethyl phthalate</t>
  </si>
  <si>
    <t>Hedione</t>
  </si>
  <si>
    <t>Ethylene brassylate</t>
  </si>
  <si>
    <t>Isoamyl salicylate</t>
  </si>
  <si>
    <t>Benzyl acetate</t>
  </si>
  <si>
    <t>Citronellal</t>
  </si>
  <si>
    <t>Isophytol</t>
  </si>
  <si>
    <t>Hydroxy-citronellal</t>
  </si>
  <si>
    <t>Benzyl salicylate</t>
  </si>
  <si>
    <t>Ethyl vanillin</t>
  </si>
  <si>
    <t>Patchouli alcohol</t>
  </si>
  <si>
    <t>Benzyl benzoate</t>
  </si>
  <si>
    <t>Tetradecanoic acid ethyl ester</t>
  </si>
  <si>
    <t>Methyl ionone</t>
  </si>
  <si>
    <t>Piperonal</t>
  </si>
  <si>
    <t>Limonene</t>
  </si>
  <si>
    <t>Benzene methanol alpha-methyl acetate</t>
  </si>
  <si>
    <t>Butylated hydroxytoluene</t>
  </si>
  <si>
    <t>Prenyl acetate</t>
  </si>
  <si>
    <t>Hexanoic acid, propenyl ester</t>
  </si>
  <si>
    <t>Benzene ethanol, alpha,alpha-dimethyl acetate</t>
  </si>
  <si>
    <t>Strawberry aldehyde</t>
  </si>
  <si>
    <t>Linalyl acetate</t>
  </si>
  <si>
    <t>Syringaldehyde</t>
  </si>
  <si>
    <t>Methyl laurate</t>
  </si>
  <si>
    <t>Naphthalene</t>
  </si>
  <si>
    <t>Hydroxyacetone</t>
  </si>
  <si>
    <t>Glycerol</t>
  </si>
  <si>
    <t>Ethanol</t>
  </si>
  <si>
    <t>Compound</t>
  </si>
  <si>
    <t>Tridecane</t>
  </si>
  <si>
    <t>Tetradecane</t>
  </si>
  <si>
    <t>Pentadecane</t>
  </si>
  <si>
    <t>Hexadecane</t>
  </si>
  <si>
    <t>Heptadecane</t>
  </si>
  <si>
    <t>Octadecane</t>
  </si>
  <si>
    <t>Nonadecane</t>
  </si>
  <si>
    <t>Icosane</t>
  </si>
  <si>
    <t>Henicosane</t>
  </si>
  <si>
    <t>Docosane</t>
  </si>
  <si>
    <t>Tricosane</t>
  </si>
  <si>
    <t>Tetracosane</t>
  </si>
  <si>
    <t>Pentacosane</t>
  </si>
  <si>
    <t>O/C</t>
  </si>
  <si>
    <t>Relative ECN</t>
  </si>
  <si>
    <t>ECN</t>
  </si>
  <si>
    <r>
      <t>Norm FID/CO</t>
    </r>
    <r>
      <rPr>
        <b/>
        <vertAlign val="subscript"/>
        <sz val="11"/>
        <color theme="1"/>
        <rFont val="Calibri"/>
        <family val="2"/>
        <scheme val="minor"/>
      </rPr>
      <t>2</t>
    </r>
  </si>
  <si>
    <t>1,2,4-Trimethylbenzene</t>
  </si>
  <si>
    <t>2-Dodecanol</t>
  </si>
  <si>
    <t>2-Naphthol</t>
  </si>
  <si>
    <t>2-Nonanone</t>
  </si>
  <si>
    <t>1-Octanol</t>
  </si>
  <si>
    <r>
      <rPr>
        <i/>
        <sz val="11"/>
        <color theme="1"/>
        <rFont val="Calibri"/>
        <family val="2"/>
        <scheme val="minor"/>
      </rPr>
      <t>alpha</t>
    </r>
    <r>
      <rPr>
        <sz val="11"/>
        <color theme="1"/>
        <rFont val="Calibri"/>
        <family val="2"/>
        <scheme val="minor"/>
      </rPr>
      <t>-Cetone</t>
    </r>
  </si>
  <si>
    <r>
      <rPr>
        <i/>
        <sz val="11"/>
        <color theme="1"/>
        <rFont val="Calibri"/>
        <family val="2"/>
        <scheme val="minor"/>
      </rPr>
      <t>alpha</t>
    </r>
    <r>
      <rPr>
        <sz val="11"/>
        <color theme="1"/>
        <rFont val="Calibri"/>
        <family val="2"/>
        <scheme val="minor"/>
      </rPr>
      <t>-Terpineol</t>
    </r>
  </si>
  <si>
    <t>2-Heptanone</t>
  </si>
  <si>
    <t>4-Tertbutyl cyclohexyl acetate</t>
  </si>
  <si>
    <r>
      <rPr>
        <i/>
        <sz val="11"/>
        <color theme="1"/>
        <rFont val="Calibri"/>
        <family val="2"/>
        <scheme val="minor"/>
      </rPr>
      <t>meta</t>
    </r>
    <r>
      <rPr>
        <sz val="11"/>
        <color theme="1"/>
        <rFont val="Calibri"/>
        <family val="2"/>
        <scheme val="minor"/>
      </rPr>
      <t>-Eugenol</t>
    </r>
  </si>
  <si>
    <t>3,5,5- Trimethyl hexyl acetate</t>
  </si>
  <si>
    <t>2-Phenoxyethyl isobutyrate</t>
  </si>
  <si>
    <t>1-Butanol</t>
  </si>
  <si>
    <t>1-Propanol</t>
  </si>
  <si>
    <t>Propylene glycol</t>
  </si>
  <si>
    <t>Pentaerythritol</t>
  </si>
  <si>
    <t>#</t>
  </si>
  <si>
    <t>2-Hydroxycyclopentadecanone</t>
  </si>
  <si>
    <t>1,1,-Dimethyl-2-Phenyl ester butanoic acid</t>
  </si>
  <si>
    <t>2-Methoxy-3-(2-Propenyl) phenol</t>
  </si>
  <si>
    <t>2-Hydroxy-2-Methylbutyl ester benzoic acid</t>
  </si>
  <si>
    <t>Acetic acid, Hexyl ester</t>
  </si>
  <si>
    <t>Indan-1,3-Monopropionate</t>
  </si>
  <si>
    <t>Indan-1,3-Diol monoacetate</t>
  </si>
  <si>
    <t>1-Methoxy-2-Propanol</t>
  </si>
  <si>
    <t>5-Hydroxymethyl-2-(Dimethoxymethyl)furan</t>
  </si>
  <si>
    <t>HEM (Hydroxyethyl methacrylate)</t>
  </si>
  <si>
    <t>Methanol</t>
  </si>
  <si>
    <t>Musk Ketone</t>
  </si>
  <si>
    <t>Discards</t>
  </si>
  <si>
    <t>67-56-1</t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</si>
  <si>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>O</t>
    </r>
  </si>
  <si>
    <t>Notes</t>
  </si>
  <si>
    <t>Anomalous behavior (see Holm, 1997)</t>
  </si>
  <si>
    <t>NA</t>
  </si>
  <si>
    <t>Only compound with nitrogen, ECN uncertain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</si>
</sst>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C8125-9EBA-4AB7-BF71-D50D41A35B8D}">
  <dimension ref="A3:I97"/>
  <sheetViews>
    <sheetView tabSelected="1" workbookViewId="0">
      <selection activeCell="H29" sqref="H29"/>
    </sheetView>
  </sheetViews>
  <sheetFormatPr defaultRowHeight="14.4" x14ac:dyDescent="0.3"/>
  <cols>
    <col min="2" max="2" width="39.44140625" customWidth="1"/>
    <col min="3" max="3" width="11.109375" customWidth="1"/>
    <col min="4" max="4" width="13.109375" customWidth="1"/>
    <col min="6" max="6" width="13.6640625" customWidth="1"/>
    <col min="7" max="7" width="11.6640625" customWidth="1"/>
    <col min="8" max="8" width="13" customWidth="1"/>
    <col min="9" max="9" width="38.88671875" customWidth="1"/>
  </cols>
  <sheetData>
    <row r="3" spans="1:8" ht="15.6" x14ac:dyDescent="0.35">
      <c r="A3" s="3" t="s">
        <v>254</v>
      </c>
      <c r="B3" s="4" t="s">
        <v>220</v>
      </c>
      <c r="C3" s="4" t="s">
        <v>0</v>
      </c>
      <c r="D3" s="4" t="s">
        <v>1</v>
      </c>
      <c r="E3" s="4" t="s">
        <v>234</v>
      </c>
      <c r="F3" s="4" t="s">
        <v>237</v>
      </c>
      <c r="G3" s="4" t="s">
        <v>236</v>
      </c>
      <c r="H3" s="4" t="s">
        <v>235</v>
      </c>
    </row>
    <row r="5" spans="1:8" ht="15.6" x14ac:dyDescent="0.35">
      <c r="A5" s="5">
        <v>1</v>
      </c>
      <c r="B5" t="s">
        <v>179</v>
      </c>
      <c r="C5" t="s">
        <v>29</v>
      </c>
      <c r="D5" t="s">
        <v>30</v>
      </c>
      <c r="E5">
        <v>0</v>
      </c>
      <c r="F5">
        <v>0.96015099999999998</v>
      </c>
      <c r="G5">
        <v>7</v>
      </c>
      <c r="H5">
        <f>G5/7</f>
        <v>1</v>
      </c>
    </row>
    <row r="6" spans="1:8" ht="15.6" x14ac:dyDescent="0.35">
      <c r="A6" s="5">
        <v>2</v>
      </c>
      <c r="B6" t="s">
        <v>170</v>
      </c>
      <c r="C6" t="s">
        <v>2</v>
      </c>
      <c r="D6" t="s">
        <v>3</v>
      </c>
      <c r="E6">
        <v>0</v>
      </c>
      <c r="F6">
        <v>0.98707599999999995</v>
      </c>
      <c r="G6">
        <v>8</v>
      </c>
      <c r="H6">
        <f>G6/8</f>
        <v>1</v>
      </c>
    </row>
    <row r="7" spans="1:8" ht="15.6" x14ac:dyDescent="0.35">
      <c r="A7" s="5">
        <v>3</v>
      </c>
      <c r="B7" t="s">
        <v>180</v>
      </c>
      <c r="C7" t="s">
        <v>31</v>
      </c>
      <c r="D7" t="s">
        <v>32</v>
      </c>
      <c r="E7">
        <v>0</v>
      </c>
      <c r="F7">
        <v>0.98319599999999996</v>
      </c>
      <c r="G7">
        <v>9</v>
      </c>
      <c r="H7">
        <f>G7/9</f>
        <v>1</v>
      </c>
    </row>
    <row r="8" spans="1:8" ht="15.6" x14ac:dyDescent="0.35">
      <c r="A8" s="5">
        <v>4</v>
      </c>
      <c r="B8" t="s">
        <v>171</v>
      </c>
      <c r="C8" t="s">
        <v>4</v>
      </c>
      <c r="D8" t="s">
        <v>5</v>
      </c>
      <c r="E8">
        <v>0</v>
      </c>
      <c r="F8">
        <v>1.000016</v>
      </c>
      <c r="G8">
        <v>10</v>
      </c>
      <c r="H8">
        <f>G8/10</f>
        <v>1</v>
      </c>
    </row>
    <row r="9" spans="1:8" ht="15.6" x14ac:dyDescent="0.35">
      <c r="A9" s="5">
        <v>5</v>
      </c>
      <c r="B9" t="s">
        <v>181</v>
      </c>
      <c r="C9" t="s">
        <v>33</v>
      </c>
      <c r="D9" t="s">
        <v>34</v>
      </c>
      <c r="E9">
        <v>0</v>
      </c>
      <c r="F9">
        <v>1.0083949999999999</v>
      </c>
      <c r="G9">
        <v>11</v>
      </c>
      <c r="H9">
        <f>G9/11</f>
        <v>1</v>
      </c>
    </row>
    <row r="10" spans="1:8" ht="15.6" x14ac:dyDescent="0.35">
      <c r="A10" s="5">
        <v>6</v>
      </c>
      <c r="B10" t="s">
        <v>172</v>
      </c>
      <c r="C10" t="s">
        <v>6</v>
      </c>
      <c r="D10" t="s">
        <v>7</v>
      </c>
      <c r="E10">
        <v>0</v>
      </c>
      <c r="F10">
        <v>1.006775</v>
      </c>
      <c r="G10">
        <v>12</v>
      </c>
      <c r="H10">
        <f>G10/12</f>
        <v>1</v>
      </c>
    </row>
    <row r="11" spans="1:8" ht="15.6" x14ac:dyDescent="0.35">
      <c r="A11" s="5">
        <v>7</v>
      </c>
      <c r="B11" t="s">
        <v>221</v>
      </c>
      <c r="C11" t="s">
        <v>35</v>
      </c>
      <c r="D11" t="s">
        <v>36</v>
      </c>
      <c r="E11">
        <v>0</v>
      </c>
      <c r="F11">
        <v>1.0196149999999999</v>
      </c>
      <c r="G11">
        <v>13</v>
      </c>
      <c r="H11">
        <f>G11/13</f>
        <v>1</v>
      </c>
    </row>
    <row r="12" spans="1:8" ht="15.6" x14ac:dyDescent="0.35">
      <c r="A12" s="5">
        <v>8</v>
      </c>
      <c r="B12" t="s">
        <v>222</v>
      </c>
      <c r="C12" t="s">
        <v>37</v>
      </c>
      <c r="D12" t="s">
        <v>38</v>
      </c>
      <c r="E12">
        <v>0</v>
      </c>
      <c r="F12">
        <v>1.0009669999999999</v>
      </c>
      <c r="G12">
        <v>14</v>
      </c>
      <c r="H12">
        <f>G12/14</f>
        <v>1</v>
      </c>
    </row>
    <row r="13" spans="1:8" ht="15.6" x14ac:dyDescent="0.35">
      <c r="A13" s="5">
        <v>9</v>
      </c>
      <c r="B13" t="s">
        <v>223</v>
      </c>
      <c r="C13" t="s">
        <v>39</v>
      </c>
      <c r="D13" t="s">
        <v>40</v>
      </c>
      <c r="E13">
        <v>0</v>
      </c>
      <c r="F13">
        <v>1.0178499999999999</v>
      </c>
      <c r="G13">
        <v>15</v>
      </c>
      <c r="H13">
        <f>G13/15</f>
        <v>1</v>
      </c>
    </row>
    <row r="14" spans="1:8" ht="15.6" x14ac:dyDescent="0.35">
      <c r="A14" s="5">
        <v>10</v>
      </c>
      <c r="B14" t="s">
        <v>224</v>
      </c>
      <c r="C14" t="s">
        <v>41</v>
      </c>
      <c r="D14" t="s">
        <v>42</v>
      </c>
      <c r="E14">
        <v>0</v>
      </c>
      <c r="F14">
        <v>1.006699</v>
      </c>
      <c r="G14">
        <v>16</v>
      </c>
      <c r="H14">
        <f>G14/16</f>
        <v>1</v>
      </c>
    </row>
    <row r="15" spans="1:8" ht="15.6" x14ac:dyDescent="0.35">
      <c r="A15" s="5">
        <v>11</v>
      </c>
      <c r="B15" t="s">
        <v>225</v>
      </c>
      <c r="C15" t="s">
        <v>43</v>
      </c>
      <c r="D15" t="s">
        <v>44</v>
      </c>
      <c r="E15">
        <v>0</v>
      </c>
      <c r="F15">
        <v>1.0097400000000001</v>
      </c>
      <c r="G15">
        <v>17</v>
      </c>
      <c r="H15">
        <f>G15/17</f>
        <v>1</v>
      </c>
    </row>
    <row r="16" spans="1:8" ht="15.6" x14ac:dyDescent="0.35">
      <c r="A16" s="5">
        <v>12</v>
      </c>
      <c r="B16" t="s">
        <v>226</v>
      </c>
      <c r="C16" t="s">
        <v>45</v>
      </c>
      <c r="D16" t="s">
        <v>46</v>
      </c>
      <c r="E16">
        <v>0</v>
      </c>
      <c r="F16">
        <v>1.0173319999999999</v>
      </c>
      <c r="G16">
        <v>18</v>
      </c>
      <c r="H16">
        <f>G16/18</f>
        <v>1</v>
      </c>
    </row>
    <row r="17" spans="1:8" ht="15.6" x14ac:dyDescent="0.35">
      <c r="A17" s="5">
        <v>13</v>
      </c>
      <c r="B17" t="s">
        <v>227</v>
      </c>
      <c r="C17" t="s">
        <v>47</v>
      </c>
      <c r="D17" t="s">
        <v>48</v>
      </c>
      <c r="E17">
        <v>0</v>
      </c>
      <c r="F17">
        <v>0.99656599999999995</v>
      </c>
      <c r="G17">
        <v>19</v>
      </c>
      <c r="H17">
        <f>G17/19</f>
        <v>1</v>
      </c>
    </row>
    <row r="18" spans="1:8" ht="15.6" x14ac:dyDescent="0.35">
      <c r="A18" s="5">
        <v>14</v>
      </c>
      <c r="B18" t="s">
        <v>228</v>
      </c>
      <c r="C18" t="s">
        <v>49</v>
      </c>
      <c r="D18" t="s">
        <v>50</v>
      </c>
      <c r="E18">
        <v>0</v>
      </c>
      <c r="F18">
        <v>0.96739600000000003</v>
      </c>
      <c r="G18">
        <v>20</v>
      </c>
      <c r="H18">
        <f>G18/20</f>
        <v>1</v>
      </c>
    </row>
    <row r="19" spans="1:8" ht="15.6" x14ac:dyDescent="0.35">
      <c r="A19" s="5">
        <v>15</v>
      </c>
      <c r="B19" t="s">
        <v>229</v>
      </c>
      <c r="C19" t="s">
        <v>51</v>
      </c>
      <c r="D19" t="s">
        <v>52</v>
      </c>
      <c r="E19">
        <v>0</v>
      </c>
      <c r="F19">
        <v>1.0049459999999999</v>
      </c>
      <c r="G19">
        <v>21</v>
      </c>
      <c r="H19">
        <f>G19/21</f>
        <v>1</v>
      </c>
    </row>
    <row r="20" spans="1:8" ht="15.6" x14ac:dyDescent="0.35">
      <c r="A20" s="5">
        <v>16</v>
      </c>
      <c r="B20" t="s">
        <v>230</v>
      </c>
      <c r="C20" t="s">
        <v>53</v>
      </c>
      <c r="D20" t="s">
        <v>54</v>
      </c>
      <c r="E20">
        <v>0</v>
      </c>
      <c r="F20">
        <v>1.009034</v>
      </c>
      <c r="G20">
        <v>22</v>
      </c>
      <c r="H20">
        <f>G20/22</f>
        <v>1</v>
      </c>
    </row>
    <row r="21" spans="1:8" ht="15.6" x14ac:dyDescent="0.35">
      <c r="A21" s="5">
        <v>17</v>
      </c>
      <c r="B21" t="s">
        <v>231</v>
      </c>
      <c r="C21" t="s">
        <v>55</v>
      </c>
      <c r="D21" t="s">
        <v>56</v>
      </c>
      <c r="E21">
        <v>0</v>
      </c>
      <c r="F21">
        <v>1.006189</v>
      </c>
      <c r="G21">
        <v>23</v>
      </c>
      <c r="H21">
        <f>G21/23</f>
        <v>1</v>
      </c>
    </row>
    <row r="22" spans="1:8" ht="15.6" x14ac:dyDescent="0.35">
      <c r="A22" s="5">
        <v>18</v>
      </c>
      <c r="B22" t="s">
        <v>232</v>
      </c>
      <c r="C22" t="s">
        <v>57</v>
      </c>
      <c r="D22" t="s">
        <v>58</v>
      </c>
      <c r="E22">
        <v>0</v>
      </c>
      <c r="F22">
        <v>0.98562499999999997</v>
      </c>
      <c r="G22">
        <v>24</v>
      </c>
      <c r="H22">
        <f>G22/24</f>
        <v>1</v>
      </c>
    </row>
    <row r="23" spans="1:8" ht="15.6" x14ac:dyDescent="0.35">
      <c r="A23" s="5">
        <v>19</v>
      </c>
      <c r="B23" t="s">
        <v>233</v>
      </c>
      <c r="C23" t="s">
        <v>59</v>
      </c>
      <c r="D23" t="s">
        <v>60</v>
      </c>
      <c r="E23">
        <v>0</v>
      </c>
      <c r="F23">
        <v>0.99970599999999998</v>
      </c>
      <c r="G23">
        <v>25</v>
      </c>
      <c r="H23">
        <f>G23/25</f>
        <v>1</v>
      </c>
    </row>
    <row r="24" spans="1:8" ht="15.6" x14ac:dyDescent="0.35">
      <c r="A24" s="5">
        <v>20</v>
      </c>
      <c r="B24" t="s">
        <v>206</v>
      </c>
      <c r="C24" t="s">
        <v>123</v>
      </c>
      <c r="D24" t="s">
        <v>124</v>
      </c>
      <c r="E24">
        <v>0</v>
      </c>
      <c r="F24">
        <v>0.92990099999999998</v>
      </c>
      <c r="G24">
        <v>9.8000000000000007</v>
      </c>
      <c r="H24">
        <f>G24/10</f>
        <v>0.98000000000000009</v>
      </c>
    </row>
    <row r="25" spans="1:8" ht="15.6" x14ac:dyDescent="0.35">
      <c r="A25" s="5">
        <v>21</v>
      </c>
      <c r="B25" t="s">
        <v>238</v>
      </c>
      <c r="C25" t="s">
        <v>152</v>
      </c>
      <c r="D25" t="s">
        <v>153</v>
      </c>
      <c r="E25">
        <v>0</v>
      </c>
      <c r="F25">
        <v>0.99</v>
      </c>
      <c r="G25">
        <v>9</v>
      </c>
      <c r="H25">
        <f>G25/9</f>
        <v>1</v>
      </c>
    </row>
    <row r="26" spans="1:8" ht="15.6" x14ac:dyDescent="0.35">
      <c r="A26" s="5">
        <v>22</v>
      </c>
      <c r="B26" t="s">
        <v>216</v>
      </c>
      <c r="C26" t="s">
        <v>154</v>
      </c>
      <c r="D26" t="s">
        <v>155</v>
      </c>
      <c r="E26">
        <v>0</v>
      </c>
      <c r="F26">
        <v>0.99199999999999999</v>
      </c>
      <c r="G26">
        <v>10</v>
      </c>
      <c r="H26">
        <f>G26/10</f>
        <v>1</v>
      </c>
    </row>
    <row r="27" spans="1:8" ht="15.6" x14ac:dyDescent="0.35">
      <c r="A27" s="5">
        <v>23</v>
      </c>
      <c r="B27" t="s">
        <v>197</v>
      </c>
      <c r="C27" t="s">
        <v>99</v>
      </c>
      <c r="D27" t="s">
        <v>100</v>
      </c>
      <c r="E27">
        <v>0.05</v>
      </c>
      <c r="F27">
        <v>0.95267199999999996</v>
      </c>
      <c r="G27">
        <v>19.649999999999999</v>
      </c>
      <c r="H27">
        <f>G27/20</f>
        <v>0.98249999999999993</v>
      </c>
    </row>
    <row r="28" spans="1:8" ht="15.6" x14ac:dyDescent="0.35">
      <c r="A28" s="5">
        <v>24</v>
      </c>
      <c r="B28" t="s">
        <v>201</v>
      </c>
      <c r="C28" t="s">
        <v>113</v>
      </c>
      <c r="D28" t="s">
        <v>114</v>
      </c>
      <c r="E28">
        <f>1/15</f>
        <v>6.6666666666666666E-2</v>
      </c>
      <c r="F28">
        <v>0.95902500000000002</v>
      </c>
      <c r="G28">
        <v>14.75</v>
      </c>
      <c r="H28">
        <f>G28/15</f>
        <v>0.98333333333333328</v>
      </c>
    </row>
    <row r="29" spans="1:8" ht="15.6" x14ac:dyDescent="0.35">
      <c r="A29" s="5">
        <v>25</v>
      </c>
      <c r="B29" t="s">
        <v>208</v>
      </c>
      <c r="C29" t="s">
        <v>130</v>
      </c>
      <c r="D29" t="s">
        <v>131</v>
      </c>
      <c r="E29">
        <f>1/15</f>
        <v>6.6666666666666666E-2</v>
      </c>
      <c r="F29">
        <v>0.93298700000000001</v>
      </c>
      <c r="G29">
        <v>14.36</v>
      </c>
      <c r="H29">
        <f>G29/15</f>
        <v>0.95733333333333326</v>
      </c>
    </row>
    <row r="30" spans="1:8" ht="15.6" x14ac:dyDescent="0.35">
      <c r="A30" s="5">
        <v>26</v>
      </c>
      <c r="B30" t="s">
        <v>243</v>
      </c>
      <c r="C30" t="s">
        <v>103</v>
      </c>
      <c r="D30" t="s">
        <v>104</v>
      </c>
      <c r="E30">
        <f>1/14</f>
        <v>7.1428571428571425E-2</v>
      </c>
      <c r="F30">
        <v>0.93572999999999995</v>
      </c>
      <c r="G30">
        <v>12.8</v>
      </c>
      <c r="H30">
        <f>G30/14</f>
        <v>0.91428571428571437</v>
      </c>
    </row>
    <row r="31" spans="1:8" ht="15.6" x14ac:dyDescent="0.35">
      <c r="A31" s="5">
        <v>27</v>
      </c>
      <c r="B31" t="s">
        <v>204</v>
      </c>
      <c r="C31" t="s">
        <v>119</v>
      </c>
      <c r="D31" t="s">
        <v>104</v>
      </c>
      <c r="E31">
        <f>1/14</f>
        <v>7.1428571428571425E-2</v>
      </c>
      <c r="F31">
        <v>0.91950399999999999</v>
      </c>
      <c r="G31">
        <v>12.8</v>
      </c>
      <c r="H31">
        <f>G31/14</f>
        <v>0.91428571428571437</v>
      </c>
    </row>
    <row r="32" spans="1:8" ht="15.6" x14ac:dyDescent="0.35">
      <c r="A32" s="5">
        <v>28</v>
      </c>
      <c r="B32" t="s">
        <v>239</v>
      </c>
      <c r="C32" t="s">
        <v>148</v>
      </c>
      <c r="D32" t="s">
        <v>149</v>
      </c>
      <c r="E32">
        <f>1/12</f>
        <v>8.3333333333333329E-2</v>
      </c>
      <c r="F32">
        <v>0.91182099999999999</v>
      </c>
      <c r="G32">
        <v>11.25</v>
      </c>
      <c r="H32">
        <f>G32/12</f>
        <v>0.9375</v>
      </c>
    </row>
    <row r="33" spans="1:8" ht="15.6" x14ac:dyDescent="0.35">
      <c r="A33" s="5">
        <v>29</v>
      </c>
      <c r="B33" t="s">
        <v>185</v>
      </c>
      <c r="C33" t="s">
        <v>67</v>
      </c>
      <c r="D33" t="s">
        <v>68</v>
      </c>
      <c r="E33">
        <f>1/11</f>
        <v>9.0909090909090912E-2</v>
      </c>
      <c r="F33">
        <v>0.92448399999999997</v>
      </c>
      <c r="G33">
        <v>20.9</v>
      </c>
      <c r="H33">
        <f>G33/22</f>
        <v>0.95</v>
      </c>
    </row>
    <row r="34" spans="1:8" ht="15.6" x14ac:dyDescent="0.35">
      <c r="A34" s="5">
        <v>30</v>
      </c>
      <c r="B34" t="s">
        <v>186</v>
      </c>
      <c r="C34" t="s">
        <v>69</v>
      </c>
      <c r="D34" t="s">
        <v>70</v>
      </c>
      <c r="E34">
        <v>0.1</v>
      </c>
      <c r="F34">
        <v>0.95843699999999998</v>
      </c>
      <c r="G34">
        <v>9.5500000000000007</v>
      </c>
      <c r="H34">
        <f>G34/10</f>
        <v>0.95500000000000007</v>
      </c>
    </row>
    <row r="35" spans="1:8" ht="15.6" x14ac:dyDescent="0.35">
      <c r="A35" s="5">
        <v>31</v>
      </c>
      <c r="B35" t="s">
        <v>244</v>
      </c>
      <c r="C35" t="s">
        <v>91</v>
      </c>
      <c r="D35" t="s">
        <v>70</v>
      </c>
      <c r="E35">
        <v>0.1</v>
      </c>
      <c r="F35">
        <v>0.928952</v>
      </c>
      <c r="G35">
        <v>9.65</v>
      </c>
      <c r="H35">
        <f>G35/10</f>
        <v>0.96500000000000008</v>
      </c>
    </row>
    <row r="36" spans="1:8" ht="15.6" x14ac:dyDescent="0.35">
      <c r="A36" s="5">
        <v>32</v>
      </c>
      <c r="B36" t="s">
        <v>196</v>
      </c>
      <c r="C36" t="s">
        <v>96</v>
      </c>
      <c r="D36" t="s">
        <v>97</v>
      </c>
      <c r="E36">
        <v>0.1</v>
      </c>
      <c r="F36">
        <v>0.95017099999999999</v>
      </c>
      <c r="G36">
        <v>9.4</v>
      </c>
      <c r="H36">
        <f>G36/10</f>
        <v>0.94000000000000006</v>
      </c>
    </row>
    <row r="37" spans="1:8" ht="15.6" x14ac:dyDescent="0.35">
      <c r="A37" s="5">
        <v>33</v>
      </c>
      <c r="B37" t="s">
        <v>240</v>
      </c>
      <c r="C37" t="s">
        <v>156</v>
      </c>
      <c r="D37" t="s">
        <v>157</v>
      </c>
      <c r="E37">
        <f>1/10</f>
        <v>0.1</v>
      </c>
      <c r="F37">
        <v>0.9415</v>
      </c>
      <c r="G37">
        <v>9.36</v>
      </c>
      <c r="H37">
        <f>G37/10</f>
        <v>0.93599999999999994</v>
      </c>
    </row>
    <row r="38" spans="1:8" ht="15.6" x14ac:dyDescent="0.35">
      <c r="A38" s="5">
        <v>34</v>
      </c>
      <c r="B38" t="s">
        <v>241</v>
      </c>
      <c r="C38" t="s">
        <v>146</v>
      </c>
      <c r="D38" t="s">
        <v>147</v>
      </c>
      <c r="E38">
        <f>1/9</f>
        <v>0.1111111111111111</v>
      </c>
      <c r="F38">
        <v>0.88823700000000005</v>
      </c>
      <c r="G38">
        <v>8</v>
      </c>
      <c r="H38">
        <f>G38/9</f>
        <v>0.88888888888888884</v>
      </c>
    </row>
    <row r="39" spans="1:8" ht="15.6" x14ac:dyDescent="0.35">
      <c r="A39" s="5">
        <v>35</v>
      </c>
      <c r="B39" t="s">
        <v>242</v>
      </c>
      <c r="C39" t="s">
        <v>12</v>
      </c>
      <c r="D39" t="s">
        <v>13</v>
      </c>
      <c r="E39">
        <v>0.125</v>
      </c>
      <c r="F39">
        <v>0.92085899999999998</v>
      </c>
      <c r="G39">
        <v>7.5</v>
      </c>
      <c r="H39">
        <f>G39/8</f>
        <v>0.9375</v>
      </c>
    </row>
    <row r="40" spans="1:8" ht="15.6" x14ac:dyDescent="0.35">
      <c r="A40" s="5">
        <v>36</v>
      </c>
      <c r="B40" t="s">
        <v>187</v>
      </c>
      <c r="C40" t="s">
        <v>71</v>
      </c>
      <c r="D40" t="s">
        <v>72</v>
      </c>
      <c r="E40">
        <v>0.125</v>
      </c>
      <c r="F40">
        <v>0.93339700000000003</v>
      </c>
      <c r="G40">
        <v>7.5</v>
      </c>
      <c r="H40">
        <f>G40/8</f>
        <v>0.9375</v>
      </c>
    </row>
    <row r="41" spans="1:8" ht="15.6" x14ac:dyDescent="0.35">
      <c r="A41" s="5">
        <v>37</v>
      </c>
      <c r="B41" t="s">
        <v>203</v>
      </c>
      <c r="C41" t="s">
        <v>117</v>
      </c>
      <c r="D41" t="s">
        <v>118</v>
      </c>
      <c r="E41">
        <v>0.125</v>
      </c>
      <c r="F41">
        <v>0.89732299999999998</v>
      </c>
      <c r="G41">
        <v>15</v>
      </c>
      <c r="H41">
        <f>G41/16</f>
        <v>0.9375</v>
      </c>
    </row>
    <row r="42" spans="1:8" ht="15.6" x14ac:dyDescent="0.35">
      <c r="A42" s="5">
        <v>38</v>
      </c>
      <c r="B42" t="s">
        <v>255</v>
      </c>
      <c r="C42" t="s">
        <v>105</v>
      </c>
      <c r="D42" t="s">
        <v>106</v>
      </c>
      <c r="E42">
        <f>2/15</f>
        <v>0.13333333333333333</v>
      </c>
      <c r="F42">
        <v>0.93395899999999998</v>
      </c>
      <c r="G42">
        <v>13.25</v>
      </c>
      <c r="H42">
        <f>G42/15</f>
        <v>0.8833333333333333</v>
      </c>
    </row>
    <row r="43" spans="1:8" ht="15.6" x14ac:dyDescent="0.35">
      <c r="A43" s="5">
        <v>39</v>
      </c>
      <c r="B43" t="s">
        <v>256</v>
      </c>
      <c r="C43" t="s">
        <v>79</v>
      </c>
      <c r="D43" t="s">
        <v>80</v>
      </c>
      <c r="E43">
        <f>2/14</f>
        <v>0.14285714285714285</v>
      </c>
      <c r="F43">
        <v>0.95562199999999997</v>
      </c>
      <c r="G43">
        <v>13</v>
      </c>
      <c r="H43">
        <f>G43/14</f>
        <v>0.9285714285714286</v>
      </c>
    </row>
    <row r="44" spans="1:8" ht="15.6" x14ac:dyDescent="0.35">
      <c r="A44" s="5">
        <v>40</v>
      </c>
      <c r="B44" t="s">
        <v>202</v>
      </c>
      <c r="C44" t="s">
        <v>115</v>
      </c>
      <c r="D44" t="s">
        <v>116</v>
      </c>
      <c r="E44">
        <f>1/7</f>
        <v>0.14285714285714285</v>
      </c>
      <c r="F44">
        <v>0.91811699999999996</v>
      </c>
      <c r="G44">
        <v>13</v>
      </c>
      <c r="H44">
        <f>G44/14</f>
        <v>0.9285714285714286</v>
      </c>
    </row>
    <row r="45" spans="1:8" ht="15.6" x14ac:dyDescent="0.35">
      <c r="A45" s="5">
        <v>41</v>
      </c>
      <c r="B45" t="s">
        <v>245</v>
      </c>
      <c r="C45" t="s">
        <v>16</v>
      </c>
      <c r="D45" t="s">
        <v>17</v>
      </c>
      <c r="E45">
        <v>0.14299999999999999</v>
      </c>
      <c r="F45">
        <v>0.86833300000000002</v>
      </c>
      <c r="G45">
        <v>6</v>
      </c>
      <c r="H45">
        <f>G45/7</f>
        <v>0.8571428571428571</v>
      </c>
    </row>
    <row r="46" spans="1:8" ht="15.6" x14ac:dyDescent="0.35">
      <c r="A46" s="5">
        <v>42</v>
      </c>
      <c r="B46" t="s">
        <v>215</v>
      </c>
      <c r="C46" t="s">
        <v>150</v>
      </c>
      <c r="D46" t="s">
        <v>151</v>
      </c>
      <c r="E46">
        <f>2/13</f>
        <v>0.15384615384615385</v>
      </c>
      <c r="F46">
        <v>0.88789200000000001</v>
      </c>
      <c r="G46">
        <v>12</v>
      </c>
      <c r="H46">
        <f>G46/13</f>
        <v>0.92307692307692313</v>
      </c>
    </row>
    <row r="47" spans="1:8" ht="15.6" x14ac:dyDescent="0.35">
      <c r="A47" s="5">
        <v>43</v>
      </c>
      <c r="B47" t="s">
        <v>246</v>
      </c>
      <c r="C47" t="s">
        <v>77</v>
      </c>
      <c r="D47" t="s">
        <v>78</v>
      </c>
      <c r="E47">
        <f>1/6</f>
        <v>0.16666666666666666</v>
      </c>
      <c r="F47">
        <v>0.91069299999999997</v>
      </c>
      <c r="G47">
        <v>11</v>
      </c>
      <c r="H47">
        <f>G47/12</f>
        <v>0.91666666666666663</v>
      </c>
    </row>
    <row r="48" spans="1:8" ht="15.6" x14ac:dyDescent="0.35">
      <c r="A48" s="5">
        <v>44</v>
      </c>
      <c r="B48" t="s">
        <v>211</v>
      </c>
      <c r="C48" t="s">
        <v>136</v>
      </c>
      <c r="D48" t="s">
        <v>137</v>
      </c>
      <c r="E48">
        <f>2/12</f>
        <v>0.16666666666666666</v>
      </c>
      <c r="F48">
        <v>0.87390599999999996</v>
      </c>
      <c r="G48">
        <v>11</v>
      </c>
      <c r="H48">
        <f>G48/12</f>
        <v>0.91666666666666663</v>
      </c>
    </row>
    <row r="49" spans="1:8" ht="15.6" x14ac:dyDescent="0.35">
      <c r="A49" s="5">
        <v>45</v>
      </c>
      <c r="B49" t="s">
        <v>213</v>
      </c>
      <c r="C49" t="s">
        <v>140</v>
      </c>
      <c r="D49" t="s">
        <v>141</v>
      </c>
      <c r="E49">
        <f>2/12</f>
        <v>0.16666666666666666</v>
      </c>
      <c r="F49">
        <v>0.93462299999999998</v>
      </c>
      <c r="G49">
        <v>10.8</v>
      </c>
      <c r="H49">
        <f>G49/12</f>
        <v>0.9</v>
      </c>
    </row>
    <row r="50" spans="1:8" ht="15.6" x14ac:dyDescent="0.35">
      <c r="A50" s="5">
        <v>46</v>
      </c>
      <c r="B50" t="s">
        <v>175</v>
      </c>
      <c r="C50" t="s">
        <v>14</v>
      </c>
      <c r="D50" t="s">
        <v>15</v>
      </c>
      <c r="E50">
        <v>0.16700000000000001</v>
      </c>
      <c r="F50">
        <v>0.85089999999999999</v>
      </c>
      <c r="G50">
        <v>5</v>
      </c>
      <c r="H50">
        <f>G50/6</f>
        <v>0.83333333333333337</v>
      </c>
    </row>
    <row r="51" spans="1:8" ht="15.6" x14ac:dyDescent="0.35">
      <c r="A51" s="5">
        <v>47</v>
      </c>
      <c r="B51" t="s">
        <v>190</v>
      </c>
      <c r="C51" t="s">
        <v>83</v>
      </c>
      <c r="D51" t="s">
        <v>84</v>
      </c>
      <c r="E51">
        <f>2/11</f>
        <v>0.18181818181818182</v>
      </c>
      <c r="F51">
        <v>0.85006300000000001</v>
      </c>
      <c r="G51">
        <v>10</v>
      </c>
      <c r="H51">
        <f>G51/11</f>
        <v>0.90909090909090906</v>
      </c>
    </row>
    <row r="52" spans="1:8" ht="15.6" x14ac:dyDescent="0.35">
      <c r="A52" s="5">
        <v>48</v>
      </c>
      <c r="B52" t="s">
        <v>247</v>
      </c>
      <c r="C52" t="s">
        <v>122</v>
      </c>
      <c r="D52" t="s">
        <v>64</v>
      </c>
      <c r="E52">
        <f>2/11</f>
        <v>0.18181818181818182</v>
      </c>
      <c r="F52">
        <v>0.87770800000000004</v>
      </c>
      <c r="G52">
        <v>8.48</v>
      </c>
      <c r="H52">
        <f>G52/10</f>
        <v>0.84800000000000009</v>
      </c>
    </row>
    <row r="53" spans="1:8" ht="15.6" x14ac:dyDescent="0.35">
      <c r="A53" s="5">
        <v>49</v>
      </c>
      <c r="B53" t="s">
        <v>248</v>
      </c>
      <c r="C53" t="s">
        <v>128</v>
      </c>
      <c r="D53" t="s">
        <v>129</v>
      </c>
      <c r="E53">
        <f>2/11</f>
        <v>0.18181818181818182</v>
      </c>
      <c r="F53">
        <v>0.944855</v>
      </c>
      <c r="G53">
        <v>10</v>
      </c>
      <c r="H53">
        <f>G53/11</f>
        <v>0.90909090909090906</v>
      </c>
    </row>
    <row r="54" spans="1:8" ht="15.6" x14ac:dyDescent="0.35">
      <c r="A54" s="5">
        <v>50</v>
      </c>
      <c r="B54" t="s">
        <v>182</v>
      </c>
      <c r="C54" t="s">
        <v>61</v>
      </c>
      <c r="D54" t="s">
        <v>62</v>
      </c>
      <c r="E54">
        <v>0.2</v>
      </c>
      <c r="F54">
        <v>0.86319999999999997</v>
      </c>
      <c r="G54">
        <v>8.34</v>
      </c>
      <c r="H54">
        <f t="shared" ref="H54:H59" si="0">G54/10</f>
        <v>0.83399999999999996</v>
      </c>
    </row>
    <row r="55" spans="1:8" ht="15.6" x14ac:dyDescent="0.35">
      <c r="A55" s="5">
        <v>51</v>
      </c>
      <c r="B55" t="s">
        <v>183</v>
      </c>
      <c r="C55" t="s">
        <v>63</v>
      </c>
      <c r="D55" t="s">
        <v>64</v>
      </c>
      <c r="E55">
        <v>0.2</v>
      </c>
      <c r="F55">
        <v>0.94581400000000004</v>
      </c>
      <c r="G55">
        <v>8.48</v>
      </c>
      <c r="H55">
        <f t="shared" si="0"/>
        <v>0.84800000000000009</v>
      </c>
    </row>
    <row r="56" spans="1:8" ht="15.6" x14ac:dyDescent="0.35">
      <c r="A56" s="5">
        <v>52</v>
      </c>
      <c r="B56" t="s">
        <v>189</v>
      </c>
      <c r="C56" t="s">
        <v>75</v>
      </c>
      <c r="D56" t="s">
        <v>76</v>
      </c>
      <c r="E56">
        <v>0.2</v>
      </c>
      <c r="F56">
        <v>0.90703599999999995</v>
      </c>
      <c r="G56">
        <v>8.9</v>
      </c>
      <c r="H56">
        <f t="shared" si="0"/>
        <v>0.89</v>
      </c>
    </row>
    <row r="57" spans="1:8" ht="15.6" x14ac:dyDescent="0.35">
      <c r="A57" s="5">
        <v>53</v>
      </c>
      <c r="B57" t="s">
        <v>257</v>
      </c>
      <c r="C57" s="1" t="s">
        <v>98</v>
      </c>
      <c r="D57" t="s">
        <v>64</v>
      </c>
      <c r="E57">
        <v>0.2</v>
      </c>
      <c r="F57">
        <v>0.91210899999999995</v>
      </c>
      <c r="G57">
        <v>8.48</v>
      </c>
      <c r="H57">
        <f t="shared" si="0"/>
        <v>0.84800000000000009</v>
      </c>
    </row>
    <row r="58" spans="1:8" ht="15.6" x14ac:dyDescent="0.35">
      <c r="A58" s="5">
        <v>54</v>
      </c>
      <c r="B58" t="s">
        <v>198</v>
      </c>
      <c r="C58" t="s">
        <v>101</v>
      </c>
      <c r="D58" t="s">
        <v>102</v>
      </c>
      <c r="E58">
        <v>0.2</v>
      </c>
      <c r="F58">
        <v>0.84494999999999998</v>
      </c>
      <c r="G58">
        <v>8.75</v>
      </c>
      <c r="H58">
        <f t="shared" si="0"/>
        <v>0.875</v>
      </c>
    </row>
    <row r="59" spans="1:8" ht="15.6" x14ac:dyDescent="0.35">
      <c r="A59" s="5">
        <v>55</v>
      </c>
      <c r="B59" t="s">
        <v>207</v>
      </c>
      <c r="C59" t="s">
        <v>125</v>
      </c>
      <c r="D59" t="s">
        <v>64</v>
      </c>
      <c r="E59">
        <f>2/10</f>
        <v>0.2</v>
      </c>
      <c r="F59">
        <v>0.85921400000000003</v>
      </c>
      <c r="G59">
        <v>9</v>
      </c>
      <c r="H59">
        <f t="shared" si="0"/>
        <v>0.9</v>
      </c>
    </row>
    <row r="60" spans="1:8" ht="15.6" x14ac:dyDescent="0.35">
      <c r="A60" s="5">
        <v>56</v>
      </c>
      <c r="B60" t="s">
        <v>199</v>
      </c>
      <c r="C60" t="s">
        <v>107</v>
      </c>
      <c r="D60" t="s">
        <v>108</v>
      </c>
      <c r="E60">
        <f>3/14</f>
        <v>0.21428571428571427</v>
      </c>
      <c r="F60">
        <v>0.87113499999999999</v>
      </c>
      <c r="G60">
        <v>12.36</v>
      </c>
      <c r="H60">
        <f>G60/14</f>
        <v>0.88285714285714278</v>
      </c>
    </row>
    <row r="61" spans="1:8" ht="15.6" x14ac:dyDescent="0.35">
      <c r="A61" s="5">
        <v>57</v>
      </c>
      <c r="B61" t="s">
        <v>195</v>
      </c>
      <c r="C61" t="s">
        <v>94</v>
      </c>
      <c r="D61" t="s">
        <v>95</v>
      </c>
      <c r="E61">
        <f>2/9</f>
        <v>0.22222222222222221</v>
      </c>
      <c r="F61">
        <v>0.91689500000000002</v>
      </c>
      <c r="G61">
        <v>8</v>
      </c>
      <c r="H61">
        <f>G61/9</f>
        <v>0.88888888888888884</v>
      </c>
    </row>
    <row r="62" spans="1:8" ht="15.6" x14ac:dyDescent="0.35">
      <c r="A62" s="5">
        <v>58</v>
      </c>
      <c r="B62" t="s">
        <v>210</v>
      </c>
      <c r="C62" t="s">
        <v>134</v>
      </c>
      <c r="D62" t="s">
        <v>135</v>
      </c>
      <c r="E62">
        <f>2/9</f>
        <v>0.22222222222222221</v>
      </c>
      <c r="F62">
        <v>0.81619900000000001</v>
      </c>
      <c r="G62">
        <v>7.9</v>
      </c>
      <c r="H62">
        <f>G62/9</f>
        <v>0.87777777777777777</v>
      </c>
    </row>
    <row r="63" spans="1:8" ht="15.6" x14ac:dyDescent="0.35">
      <c r="A63" s="5">
        <v>59</v>
      </c>
      <c r="B63" t="s">
        <v>192</v>
      </c>
      <c r="C63" t="s">
        <v>87</v>
      </c>
      <c r="D63" t="s">
        <v>88</v>
      </c>
      <c r="E63">
        <f>3/13</f>
        <v>0.23076923076923078</v>
      </c>
      <c r="F63">
        <v>0.88646899999999995</v>
      </c>
      <c r="G63">
        <v>11</v>
      </c>
      <c r="H63">
        <f>G63/13</f>
        <v>0.84615384615384615</v>
      </c>
    </row>
    <row r="64" spans="1:8" ht="15.6" x14ac:dyDescent="0.35">
      <c r="A64" s="5">
        <v>60</v>
      </c>
      <c r="B64" t="s">
        <v>249</v>
      </c>
      <c r="C64" t="s">
        <v>81</v>
      </c>
      <c r="D64" t="s">
        <v>82</v>
      </c>
      <c r="E64">
        <f>0.25</f>
        <v>0.25</v>
      </c>
      <c r="F64">
        <v>0.87943000000000005</v>
      </c>
      <c r="G64">
        <v>10</v>
      </c>
      <c r="H64">
        <f>G64/12</f>
        <v>0.83333333333333337</v>
      </c>
    </row>
    <row r="65" spans="1:8" ht="15.6" x14ac:dyDescent="0.35">
      <c r="A65" s="5">
        <v>61</v>
      </c>
      <c r="B65" t="s">
        <v>258</v>
      </c>
      <c r="C65" t="s">
        <v>92</v>
      </c>
      <c r="D65" t="s">
        <v>82</v>
      </c>
      <c r="E65">
        <v>0.25</v>
      </c>
      <c r="F65">
        <v>0.85699700000000001</v>
      </c>
      <c r="G65">
        <v>10.36</v>
      </c>
      <c r="H65">
        <f>G65/12</f>
        <v>0.86333333333333329</v>
      </c>
    </row>
    <row r="66" spans="1:8" ht="15.6" x14ac:dyDescent="0.35">
      <c r="A66" s="5">
        <v>62</v>
      </c>
      <c r="B66" t="s">
        <v>194</v>
      </c>
      <c r="C66" t="s">
        <v>93</v>
      </c>
      <c r="D66" t="s">
        <v>82</v>
      </c>
      <c r="E66">
        <v>0.25</v>
      </c>
      <c r="F66">
        <v>0.80971400000000004</v>
      </c>
      <c r="G66">
        <v>10.36</v>
      </c>
      <c r="H66">
        <f>G66/12</f>
        <v>0.86333333333333329</v>
      </c>
    </row>
    <row r="67" spans="1:8" ht="15.6" x14ac:dyDescent="0.35">
      <c r="A67" s="5">
        <v>63</v>
      </c>
      <c r="B67" t="s">
        <v>259</v>
      </c>
      <c r="C67" t="s">
        <v>126</v>
      </c>
      <c r="D67" t="s">
        <v>127</v>
      </c>
      <c r="E67">
        <f>2/8</f>
        <v>0.25</v>
      </c>
      <c r="F67">
        <v>0.80161400000000005</v>
      </c>
      <c r="G67">
        <v>7</v>
      </c>
      <c r="H67">
        <f>G67/8</f>
        <v>0.875</v>
      </c>
    </row>
    <row r="68" spans="1:8" ht="15.6" x14ac:dyDescent="0.35">
      <c r="A68" s="5">
        <v>64</v>
      </c>
      <c r="B68" t="s">
        <v>212</v>
      </c>
      <c r="C68" t="s">
        <v>138</v>
      </c>
      <c r="D68" t="s">
        <v>139</v>
      </c>
      <c r="E68">
        <f>3/12</f>
        <v>0.25</v>
      </c>
      <c r="F68">
        <v>0.81990499999999999</v>
      </c>
      <c r="G68">
        <v>10</v>
      </c>
      <c r="H68">
        <f>G68/12</f>
        <v>0.83333333333333337</v>
      </c>
    </row>
    <row r="69" spans="1:8" ht="15.6" x14ac:dyDescent="0.35">
      <c r="A69" s="5">
        <v>65</v>
      </c>
      <c r="B69" t="s">
        <v>260</v>
      </c>
      <c r="D69" t="s">
        <v>139</v>
      </c>
      <c r="E69">
        <f>3/12</f>
        <v>0.25</v>
      </c>
      <c r="F69">
        <v>0.90401500000000001</v>
      </c>
      <c r="G69">
        <v>10.25</v>
      </c>
      <c r="H69">
        <f>G69/12</f>
        <v>0.85416666666666663</v>
      </c>
    </row>
    <row r="70" spans="1:8" ht="15.6" x14ac:dyDescent="0.35">
      <c r="A70" s="5">
        <v>66</v>
      </c>
      <c r="B70" t="s">
        <v>250</v>
      </c>
      <c r="C70" t="s">
        <v>158</v>
      </c>
      <c r="D70" t="s">
        <v>159</v>
      </c>
      <c r="E70">
        <f>1/4</f>
        <v>0.25</v>
      </c>
      <c r="F70">
        <v>0.874</v>
      </c>
      <c r="G70">
        <v>3.5</v>
      </c>
      <c r="H70">
        <f>G70/4</f>
        <v>0.875</v>
      </c>
    </row>
    <row r="71" spans="1:8" ht="15.6" x14ac:dyDescent="0.35">
      <c r="A71" s="5">
        <v>67</v>
      </c>
      <c r="B71" t="s">
        <v>193</v>
      </c>
      <c r="C71" t="s">
        <v>89</v>
      </c>
      <c r="D71" t="s">
        <v>90</v>
      </c>
      <c r="E71">
        <f>4/15</f>
        <v>0.26666666666666666</v>
      </c>
      <c r="F71">
        <v>0.83987900000000004</v>
      </c>
      <c r="G71">
        <v>13</v>
      </c>
      <c r="H71">
        <f>G71/15</f>
        <v>0.8666666666666667</v>
      </c>
    </row>
    <row r="72" spans="1:8" ht="15.6" x14ac:dyDescent="0.35">
      <c r="A72" s="5">
        <v>68</v>
      </c>
      <c r="B72" t="s">
        <v>184</v>
      </c>
      <c r="C72" t="s">
        <v>65</v>
      </c>
      <c r="D72" t="s">
        <v>66</v>
      </c>
      <c r="E72">
        <f>3/11</f>
        <v>0.27272727272727271</v>
      </c>
      <c r="F72">
        <v>0.80946300000000004</v>
      </c>
      <c r="G72">
        <v>8.56</v>
      </c>
      <c r="H72">
        <f>G72/11</f>
        <v>0.7781818181818182</v>
      </c>
    </row>
    <row r="73" spans="1:8" ht="15.6" x14ac:dyDescent="0.35">
      <c r="A73" s="5">
        <v>69</v>
      </c>
      <c r="B73" t="s">
        <v>261</v>
      </c>
      <c r="D73" t="s">
        <v>66</v>
      </c>
      <c r="E73">
        <f>3/11</f>
        <v>0.27272727272727271</v>
      </c>
      <c r="F73">
        <v>0.88216600000000001</v>
      </c>
      <c r="G73">
        <v>9.25</v>
      </c>
      <c r="H73">
        <f>G73/11</f>
        <v>0.84090909090909094</v>
      </c>
    </row>
    <row r="74" spans="1:8" ht="15.6" x14ac:dyDescent="0.35">
      <c r="A74" s="5">
        <v>70</v>
      </c>
      <c r="B74" t="s">
        <v>209</v>
      </c>
      <c r="C74" t="s">
        <v>132</v>
      </c>
      <c r="D74" t="s">
        <v>133</v>
      </c>
      <c r="E74">
        <f>2/7</f>
        <v>0.2857142857142857</v>
      </c>
      <c r="F74">
        <v>0.80264800000000003</v>
      </c>
      <c r="G74">
        <v>5.9</v>
      </c>
      <c r="H74">
        <f>G74/7</f>
        <v>0.84285714285714286</v>
      </c>
    </row>
    <row r="75" spans="1:8" ht="15.6" x14ac:dyDescent="0.35">
      <c r="A75" s="5">
        <v>71</v>
      </c>
      <c r="B75" t="s">
        <v>177</v>
      </c>
      <c r="C75" t="s">
        <v>20</v>
      </c>
      <c r="D75" t="s">
        <v>21</v>
      </c>
      <c r="E75">
        <v>0.33300000000000002</v>
      </c>
      <c r="F75">
        <v>0.71</v>
      </c>
      <c r="G75">
        <v>2.25</v>
      </c>
      <c r="H75">
        <f>G75/3</f>
        <v>0.75</v>
      </c>
    </row>
    <row r="76" spans="1:8" ht="15.6" x14ac:dyDescent="0.35">
      <c r="A76" s="5">
        <v>72</v>
      </c>
      <c r="B76" t="s">
        <v>251</v>
      </c>
      <c r="C76" t="s">
        <v>26</v>
      </c>
      <c r="D76" t="s">
        <v>21</v>
      </c>
      <c r="E76">
        <v>0.33300000000000002</v>
      </c>
      <c r="F76">
        <v>0.85899999999999999</v>
      </c>
      <c r="G76">
        <v>2.5</v>
      </c>
      <c r="H76">
        <f>G76/3</f>
        <v>0.83333333333333337</v>
      </c>
    </row>
    <row r="77" spans="1:8" ht="15.6" x14ac:dyDescent="0.35">
      <c r="A77" s="5">
        <v>73</v>
      </c>
      <c r="B77" t="s">
        <v>191</v>
      </c>
      <c r="C77" t="s">
        <v>85</v>
      </c>
      <c r="D77" t="s">
        <v>86</v>
      </c>
      <c r="E77">
        <f>1/3</f>
        <v>0.33333333333333331</v>
      </c>
      <c r="F77">
        <v>0.84113499999999997</v>
      </c>
      <c r="G77">
        <v>10</v>
      </c>
      <c r="H77">
        <f>G77/12</f>
        <v>0.83333333333333337</v>
      </c>
    </row>
    <row r="78" spans="1:8" ht="15.6" x14ac:dyDescent="0.35">
      <c r="A78" s="5">
        <v>74</v>
      </c>
      <c r="B78" t="s">
        <v>200</v>
      </c>
      <c r="C78" t="s">
        <v>111</v>
      </c>
      <c r="D78" t="s">
        <v>112</v>
      </c>
      <c r="E78">
        <f>1/3</f>
        <v>0.33333333333333331</v>
      </c>
      <c r="F78">
        <v>0.88594799999999996</v>
      </c>
      <c r="G78">
        <v>6.78</v>
      </c>
      <c r="H78">
        <f>G78/9</f>
        <v>0.75333333333333341</v>
      </c>
    </row>
    <row r="79" spans="1:8" ht="15.6" x14ac:dyDescent="0.35">
      <c r="A79" s="5">
        <v>75</v>
      </c>
      <c r="B79" t="s">
        <v>173</v>
      </c>
      <c r="C79" t="s">
        <v>8</v>
      </c>
      <c r="D79" t="s">
        <v>9</v>
      </c>
      <c r="E79">
        <v>0.375</v>
      </c>
      <c r="F79">
        <v>0.77832699999999999</v>
      </c>
      <c r="G79">
        <v>5.78</v>
      </c>
      <c r="H79">
        <f>G79/8</f>
        <v>0.72250000000000003</v>
      </c>
    </row>
    <row r="80" spans="1:8" ht="15.6" x14ac:dyDescent="0.35">
      <c r="A80" s="5">
        <v>76</v>
      </c>
      <c r="B80" t="s">
        <v>205</v>
      </c>
      <c r="C80" t="s">
        <v>120</v>
      </c>
      <c r="D80" t="s">
        <v>121</v>
      </c>
      <c r="E80">
        <f>3/8</f>
        <v>0.375</v>
      </c>
      <c r="F80">
        <v>0.793242</v>
      </c>
      <c r="G80">
        <v>5.64</v>
      </c>
      <c r="H80">
        <f>G80/8</f>
        <v>0.70499999999999996</v>
      </c>
    </row>
    <row r="81" spans="1:9" ht="15.6" x14ac:dyDescent="0.35">
      <c r="A81" s="5">
        <v>77</v>
      </c>
      <c r="B81" t="s">
        <v>176</v>
      </c>
      <c r="C81" t="s">
        <v>18</v>
      </c>
      <c r="D81" t="s">
        <v>19</v>
      </c>
      <c r="E81">
        <v>0.4</v>
      </c>
      <c r="F81">
        <v>0.73155000000000003</v>
      </c>
      <c r="G81">
        <v>4</v>
      </c>
      <c r="H81">
        <f>G81/5</f>
        <v>0.8</v>
      </c>
    </row>
    <row r="82" spans="1:9" ht="15.6" x14ac:dyDescent="0.35">
      <c r="A82" s="5">
        <v>78</v>
      </c>
      <c r="B82" s="7" t="s">
        <v>214</v>
      </c>
      <c r="C82" s="7" t="s">
        <v>144</v>
      </c>
      <c r="D82" s="7" t="s">
        <v>145</v>
      </c>
      <c r="E82" s="7">
        <f>4/9</f>
        <v>0.44444444444444442</v>
      </c>
      <c r="F82" s="7">
        <v>0.750892</v>
      </c>
      <c r="G82" s="7">
        <v>5.8</v>
      </c>
      <c r="H82" s="7">
        <f>G82/9</f>
        <v>0.64444444444444438</v>
      </c>
      <c r="I82" s="7"/>
    </row>
    <row r="83" spans="1:9" ht="15.6" x14ac:dyDescent="0.35">
      <c r="A83" s="5">
        <v>79</v>
      </c>
      <c r="B83" t="s">
        <v>174</v>
      </c>
      <c r="C83" t="s">
        <v>10</v>
      </c>
      <c r="D83" t="s">
        <v>11</v>
      </c>
      <c r="E83">
        <v>0.5</v>
      </c>
      <c r="F83">
        <v>0.73030099999999998</v>
      </c>
      <c r="G83">
        <v>3.78</v>
      </c>
      <c r="H83">
        <f>G83/6</f>
        <v>0.63</v>
      </c>
    </row>
    <row r="84" spans="1:9" ht="15.6" x14ac:dyDescent="0.35">
      <c r="A84" s="5">
        <v>80</v>
      </c>
      <c r="B84" t="s">
        <v>262</v>
      </c>
      <c r="C84" t="s">
        <v>22</v>
      </c>
      <c r="D84" t="s">
        <v>23</v>
      </c>
      <c r="E84">
        <v>0.5</v>
      </c>
      <c r="F84">
        <v>0.63100000000000001</v>
      </c>
      <c r="G84">
        <v>2.25</v>
      </c>
      <c r="H84">
        <f>G84/4</f>
        <v>0.5625</v>
      </c>
    </row>
    <row r="85" spans="1:9" ht="15.6" x14ac:dyDescent="0.35">
      <c r="A85" s="5">
        <v>81</v>
      </c>
      <c r="B85" t="s">
        <v>188</v>
      </c>
      <c r="C85" s="1" t="s">
        <v>73</v>
      </c>
      <c r="D85" t="s">
        <v>74</v>
      </c>
      <c r="E85">
        <v>0.5</v>
      </c>
      <c r="F85">
        <v>0.61595500000000003</v>
      </c>
      <c r="G85">
        <v>5</v>
      </c>
      <c r="H85">
        <f>G85/8</f>
        <v>0.625</v>
      </c>
    </row>
    <row r="86" spans="1:9" ht="15.6" x14ac:dyDescent="0.35">
      <c r="A86" s="5">
        <v>82</v>
      </c>
      <c r="B86" t="s">
        <v>263</v>
      </c>
      <c r="C86" t="s">
        <v>142</v>
      </c>
      <c r="D86" t="s">
        <v>143</v>
      </c>
      <c r="E86">
        <f>4/8</f>
        <v>0.5</v>
      </c>
      <c r="F86">
        <v>0.77340200000000003</v>
      </c>
      <c r="G86">
        <v>4.78</v>
      </c>
      <c r="H86">
        <f>G86/8</f>
        <v>0.59750000000000003</v>
      </c>
    </row>
    <row r="87" spans="1:9" ht="15.6" x14ac:dyDescent="0.35">
      <c r="A87" s="5">
        <v>83</v>
      </c>
      <c r="B87" t="s">
        <v>264</v>
      </c>
      <c r="C87" t="s">
        <v>162</v>
      </c>
      <c r="D87" t="s">
        <v>163</v>
      </c>
      <c r="E87">
        <f>3/6</f>
        <v>0.5</v>
      </c>
      <c r="F87">
        <v>0.66200000000000003</v>
      </c>
      <c r="G87">
        <v>4.4000000000000004</v>
      </c>
      <c r="H87">
        <f>G87/6</f>
        <v>0.73333333333333339</v>
      </c>
    </row>
    <row r="88" spans="1:9" ht="15.6" x14ac:dyDescent="0.35">
      <c r="A88" s="5">
        <v>84</v>
      </c>
      <c r="B88" t="s">
        <v>219</v>
      </c>
      <c r="C88" t="s">
        <v>168</v>
      </c>
      <c r="D88" t="s">
        <v>169</v>
      </c>
      <c r="E88">
        <f>1/2</f>
        <v>0.5</v>
      </c>
      <c r="F88">
        <v>0.80700000000000005</v>
      </c>
      <c r="G88">
        <v>1.5</v>
      </c>
      <c r="H88">
        <f>G88/2</f>
        <v>0.75</v>
      </c>
    </row>
    <row r="89" spans="1:9" ht="15.6" x14ac:dyDescent="0.35">
      <c r="A89" s="5">
        <v>85</v>
      </c>
      <c r="B89" t="s">
        <v>252</v>
      </c>
      <c r="C89" t="s">
        <v>160</v>
      </c>
      <c r="D89" t="s">
        <v>161</v>
      </c>
      <c r="E89">
        <f>2/3</f>
        <v>0.66666666666666663</v>
      </c>
      <c r="F89">
        <v>0.61299999999999999</v>
      </c>
      <c r="G89">
        <v>1.75</v>
      </c>
      <c r="H89">
        <f>G89/3</f>
        <v>0.58333333333333337</v>
      </c>
    </row>
    <row r="90" spans="1:9" ht="15.6" x14ac:dyDescent="0.35">
      <c r="A90" s="5">
        <v>86</v>
      </c>
      <c r="B90" t="s">
        <v>217</v>
      </c>
      <c r="C90" t="s">
        <v>164</v>
      </c>
      <c r="D90" t="s">
        <v>165</v>
      </c>
      <c r="E90">
        <f>2/3</f>
        <v>0.66666666666666663</v>
      </c>
      <c r="F90">
        <v>0.59599999999999997</v>
      </c>
      <c r="G90">
        <v>1.5</v>
      </c>
      <c r="H90">
        <f>G90/3</f>
        <v>0.5</v>
      </c>
    </row>
    <row r="91" spans="1:9" ht="15.6" x14ac:dyDescent="0.35">
      <c r="A91" s="5">
        <v>87</v>
      </c>
      <c r="B91" t="s">
        <v>253</v>
      </c>
      <c r="C91" t="s">
        <v>24</v>
      </c>
      <c r="D91" t="s">
        <v>25</v>
      </c>
      <c r="E91">
        <v>0.8</v>
      </c>
      <c r="F91">
        <v>0.65600000000000003</v>
      </c>
      <c r="G91">
        <v>3</v>
      </c>
      <c r="H91">
        <f>G91/5</f>
        <v>0.6</v>
      </c>
    </row>
    <row r="92" spans="1:9" ht="15.6" x14ac:dyDescent="0.35">
      <c r="A92" s="5">
        <v>88</v>
      </c>
      <c r="B92" t="s">
        <v>178</v>
      </c>
      <c r="C92" t="s">
        <v>27</v>
      </c>
      <c r="D92" t="s">
        <v>28</v>
      </c>
      <c r="E92">
        <v>1</v>
      </c>
      <c r="F92">
        <v>0.5413</v>
      </c>
      <c r="G92">
        <v>1</v>
      </c>
      <c r="H92">
        <f>G92/2</f>
        <v>0.5</v>
      </c>
    </row>
    <row r="93" spans="1:9" ht="15.6" x14ac:dyDescent="0.35">
      <c r="A93" s="5">
        <v>89</v>
      </c>
      <c r="B93" t="s">
        <v>218</v>
      </c>
      <c r="C93" t="s">
        <v>166</v>
      </c>
      <c r="D93" t="s">
        <v>167</v>
      </c>
      <c r="E93">
        <f>3/3</f>
        <v>1</v>
      </c>
      <c r="F93">
        <v>0.38200000000000001</v>
      </c>
      <c r="G93">
        <v>1.25</v>
      </c>
      <c r="H93">
        <f>G93/3</f>
        <v>0.41666666666666669</v>
      </c>
    </row>
    <row r="95" spans="1:9" x14ac:dyDescent="0.3">
      <c r="B95" s="2" t="s">
        <v>267</v>
      </c>
      <c r="I95" s="2" t="s">
        <v>270</v>
      </c>
    </row>
    <row r="96" spans="1:9" ht="15.6" x14ac:dyDescent="0.35">
      <c r="B96" t="s">
        <v>265</v>
      </c>
      <c r="C96" t="s">
        <v>268</v>
      </c>
      <c r="D96" t="s">
        <v>269</v>
      </c>
      <c r="E96">
        <v>1</v>
      </c>
      <c r="F96">
        <v>0.73499999999999999</v>
      </c>
      <c r="G96">
        <v>0.5</v>
      </c>
      <c r="H96">
        <v>0.5</v>
      </c>
      <c r="I96" t="s">
        <v>271</v>
      </c>
    </row>
    <row r="97" spans="2:9" ht="15.6" x14ac:dyDescent="0.35">
      <c r="B97" t="s">
        <v>266</v>
      </c>
      <c r="C97" t="s">
        <v>109</v>
      </c>
      <c r="D97" t="s">
        <v>110</v>
      </c>
      <c r="E97">
        <v>0.35699999999999998</v>
      </c>
      <c r="F97">
        <v>0.84399999999999997</v>
      </c>
      <c r="G97" s="6" t="s">
        <v>272</v>
      </c>
      <c r="H97" s="6" t="s">
        <v>272</v>
      </c>
      <c r="I97" t="s">
        <v>273</v>
      </c>
    </row>
  </sheetData>
  <sortState xmlns:xlrd2="http://schemas.microsoft.com/office/spreadsheetml/2017/richdata2" ref="B5:G93">
    <sortCondition ref="E5"/>
  </sortState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jamesfh</dc:creator>
  <cp:lastModifiedBy>jamesfh</cp:lastModifiedBy>
  <dcterms:created xsi:type="dcterms:W3CDTF">2020-01-02T20:25:16Z</dcterms:created>
  <dcterms:modified xsi:type="dcterms:W3CDTF">2020-02-13T01:38:37Z</dcterms:modified>
</cp:coreProperties>
</file>